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~1\AppData\Local\Temp\"/>
    </mc:Choice>
  </mc:AlternateContent>
  <xr:revisionPtr revIDLastSave="0" documentId="13_ncr:1_{C045EB14-509B-41A7-8472-1CD577573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Print_Area" localSheetId="0">Arkusz1!$A$3:$K$23</definedName>
  </definedNames>
  <calcPr calcId="191029"/>
</workbook>
</file>

<file path=xl/calcChain.xml><?xml version="1.0" encoding="utf-8"?>
<calcChain xmlns="http://schemas.openxmlformats.org/spreadsheetml/2006/main">
  <c r="K18" i="1" l="1"/>
  <c r="K19" i="1"/>
  <c r="K20" i="1"/>
  <c r="K21" i="1"/>
  <c r="K22" i="1"/>
  <c r="J18" i="1"/>
  <c r="J19" i="1"/>
  <c r="J20" i="1"/>
  <c r="J21" i="1"/>
  <c r="J22" i="1"/>
  <c r="I18" i="1"/>
  <c r="I19" i="1"/>
  <c r="I20" i="1"/>
  <c r="I21" i="1"/>
  <c r="I22" i="1"/>
  <c r="H18" i="1"/>
  <c r="H19" i="1"/>
  <c r="H20" i="1"/>
  <c r="H21" i="1"/>
  <c r="H22" i="1"/>
  <c r="B23" i="1"/>
  <c r="F17" i="1"/>
  <c r="H17" i="1"/>
  <c r="I17" i="1" s="1"/>
  <c r="J17" i="1" s="1"/>
  <c r="F18" i="1"/>
  <c r="F19" i="1"/>
  <c r="F20" i="1"/>
  <c r="F21" i="1"/>
  <c r="F22" i="1"/>
  <c r="I23" i="1" l="1"/>
  <c r="K17" i="1"/>
  <c r="J23" i="1" l="1"/>
  <c r="K23" i="1"/>
  <c r="H15" i="3"/>
  <c r="I15" i="3" s="1"/>
  <c r="I16" i="3" s="1"/>
  <c r="G3" i="3"/>
  <c r="H3" i="3" s="1"/>
  <c r="G15" i="3"/>
  <c r="E15" i="3"/>
  <c r="G9" i="3"/>
  <c r="E9" i="3"/>
  <c r="E3" i="3"/>
  <c r="H4" i="3" l="1"/>
  <c r="I3" i="3"/>
  <c r="J3" i="3" s="1"/>
  <c r="H10" i="3"/>
  <c r="H16" i="3"/>
  <c r="H20" i="3" s="1"/>
  <c r="H9" i="3"/>
  <c r="I9" i="3" s="1"/>
  <c r="J15" i="3"/>
  <c r="J9" i="3"/>
  <c r="H19" i="3"/>
  <c r="I10" i="3"/>
  <c r="H19" i="2"/>
  <c r="G9" i="2"/>
  <c r="H9" i="2" s="1"/>
  <c r="G15" i="2"/>
  <c r="H15" i="2" s="1"/>
  <c r="H16" i="2" s="1"/>
  <c r="E15" i="2"/>
  <c r="E9" i="2"/>
  <c r="G3" i="2"/>
  <c r="H3" i="2" s="1"/>
  <c r="H4" i="2" s="1"/>
  <c r="E3" i="2"/>
  <c r="J10" i="3" l="1"/>
  <c r="I19" i="3"/>
  <c r="I4" i="3"/>
  <c r="I20" i="3" s="1"/>
  <c r="J16" i="3"/>
  <c r="I9" i="2"/>
  <c r="I10" i="2" s="1"/>
  <c r="H10" i="2"/>
  <c r="H20" i="2" s="1"/>
  <c r="I15" i="2"/>
  <c r="I16" i="2" s="1"/>
  <c r="I3" i="2"/>
  <c r="I19" i="2" l="1"/>
  <c r="J4" i="3"/>
  <c r="J20" i="3" s="1"/>
  <c r="J19" i="3"/>
  <c r="J3" i="2"/>
  <c r="I4" i="2"/>
  <c r="I20" i="2" s="1"/>
  <c r="J15" i="2"/>
  <c r="J16" i="2" s="1"/>
  <c r="J9" i="2"/>
  <c r="J10" i="2" s="1"/>
  <c r="J4" i="2" l="1"/>
  <c r="J20" i="2" s="1"/>
  <c r="J19" i="2"/>
</calcChain>
</file>

<file path=xl/sharedStrings.xml><?xml version="1.0" encoding="utf-8"?>
<sst xmlns="http://schemas.openxmlformats.org/spreadsheetml/2006/main" count="93" uniqueCount="42">
  <si>
    <t xml:space="preserve">Wartość podatku  VAT 8% </t>
  </si>
  <si>
    <t>Numer trasy/Szkoła</t>
  </si>
  <si>
    <t>Planowana ilość dni w  okresie          IX 2017 - VI 2018</t>
  </si>
  <si>
    <t xml:space="preserve">Planowana ilość dzieci </t>
  </si>
  <si>
    <t>SUMA:</t>
  </si>
  <si>
    <t>Planowana ilość kursów w ciągu dnia</t>
  </si>
  <si>
    <t>Cena                  za 1 km           netto</t>
  </si>
  <si>
    <t>Razem km                   w okresie                  IX 2017 - VI 2018</t>
  </si>
  <si>
    <t>Wartość całego zamówienia netto    (kol.4xkol.5xkol.8)</t>
  </si>
  <si>
    <t xml:space="preserve">Planowana długość                      1 kursu w km </t>
  </si>
  <si>
    <t>Cena                         1 kursu                    netto                (kol. 3*kol.7)</t>
  </si>
  <si>
    <t>w tym:</t>
  </si>
  <si>
    <t>Trasa nr 2                             ZS w Marchwaczu</t>
  </si>
  <si>
    <t>Trasa nr 3                                  ZS w Radliczycach</t>
  </si>
  <si>
    <t>Trasa nr 4                                  ZS w Stawie</t>
  </si>
  <si>
    <r>
      <rPr>
        <b/>
        <sz val="7"/>
        <rFont val="Arial"/>
        <family val="2"/>
        <charset val="238"/>
      </rPr>
      <t>Trasa nr 5                                        ZS w Szczytnikach</t>
    </r>
    <r>
      <rPr>
        <sz val="7"/>
        <rFont val="Arial"/>
        <family val="2"/>
        <charset val="238"/>
      </rPr>
      <t xml:space="preserve"> </t>
    </r>
  </si>
  <si>
    <t xml:space="preserve"> </t>
  </si>
  <si>
    <t>Wrzesień - grudzień 2017</t>
  </si>
  <si>
    <t>styczeń-czerwiec 2018</t>
  </si>
  <si>
    <t>Cena                         1 kursu                    netto                (kol. 2*kol.6)</t>
  </si>
  <si>
    <t>Wartość całego zamówienia netto    (kol.3xkol.4xkol.7)</t>
  </si>
  <si>
    <t>Wartość całego zamówienia brutto                     (kol.8+ kol.9)</t>
  </si>
  <si>
    <t>Planowana ilość dni w  okresie          IX 2017 -         XII 2017</t>
  </si>
  <si>
    <t>Razem km                   w okresie                  IX 2017 -         XII 2017</t>
  </si>
  <si>
    <t>Planowana ilość dni w  okresie           I 2018 - VI 2018</t>
  </si>
  <si>
    <t>Razem km                   w okresie                  I 2018 - VI 2018</t>
  </si>
  <si>
    <t>Cena                  za 1 km           brutto</t>
  </si>
  <si>
    <t xml:space="preserve">Wartość całego zamówienia brutto    </t>
  </si>
  <si>
    <t xml:space="preserve">Wartość całego zamówienia netto                    </t>
  </si>
  <si>
    <t xml:space="preserve">Cena                         1 kursu                    brutto               </t>
  </si>
  <si>
    <t>Wartość całego zamówienia brutto      (kol.9+ kol.10)</t>
  </si>
  <si>
    <t>Planowana ilość dni w  okresie          IX 2020 - VI 2021</t>
  </si>
  <si>
    <t>Razem km                   w okresie                  IX 2020 - VI 2021</t>
  </si>
  <si>
    <r>
      <rPr>
        <b/>
        <sz val="7"/>
        <rFont val="Arial"/>
        <family val="2"/>
        <charset val="238"/>
      </rPr>
      <t>Trasa nr 1                                ZS w Iwanowicach</t>
    </r>
    <r>
      <rPr>
        <sz val="7"/>
        <rFont val="Arial"/>
        <family val="2"/>
        <charset val="238"/>
      </rPr>
      <t xml:space="preserve"> </t>
    </r>
  </si>
  <si>
    <t xml:space="preserve">........................................................                  </t>
  </si>
  <si>
    <t>(pieczątka Wykonawcy)</t>
  </si>
  <si>
    <t>Formularz cenowy</t>
  </si>
  <si>
    <t>(miejscowość, data)</t>
  </si>
  <si>
    <t>.....................................................</t>
  </si>
  <si>
    <t>Objaśnienia: Wypełniając cena za 1 km pozostałe kolumny uzupełnią się według ustawionej formuły (podlegają sprawdzeniu                                                                                                         przez Wykonawcę składającego ofertę)</t>
  </si>
  <si>
    <t>„Dowóz uczniów do szkół na terenie Gminy Szczytniki wraz z zapewnieniem opieki w czasie przejazdu w roku szkolnym 2021/2022”</t>
  </si>
  <si>
    <t>Załącznik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</si>
</sst>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\ &quot;zł&quot;"/>
    <numFmt numFmtId="166" formatCode="[$€-2]\ #,##0.00"/>
  </numFmts>
  <fonts count="16">
    <font>
      <sz val="11"/>
      <color theme="1"/>
      <name val="Czcionka tekstu podstawowego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b/>
      <sz val="6"/>
      <color theme="1"/>
      <name val="Arial"/>
      <family val="2"/>
      <charset val="238"/>
    </font>
    <font>
      <sz val="6"/>
      <color theme="1"/>
      <name val="Czcionka tekstu podstawowego"/>
      <family val="2"/>
      <charset val="238"/>
    </font>
    <font>
      <sz val="7"/>
      <name val="Czcionka tekstu podstawowego"/>
      <family val="2"/>
      <charset val="238"/>
    </font>
    <font>
      <i/>
      <sz val="11"/>
      <color rgb="FF243F6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u/>
      <sz val="16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" fillId="0" borderId="5" xfId="0" applyFont="1" applyFill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5" fillId="0" borderId="0" xfId="0" applyFont="1"/>
    <xf numFmtId="0" fontId="4" fillId="0" borderId="3" xfId="0" applyFont="1" applyBorder="1" applyAlignment="1">
      <alignment wrapText="1"/>
    </xf>
    <xf numFmtId="0" fontId="2" fillId="0" borderId="0" xfId="0" applyFont="1"/>
    <xf numFmtId="164" fontId="2" fillId="0" borderId="0" xfId="0" applyNumberFormat="1" applyFont="1"/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0" fontId="6" fillId="0" borderId="0" xfId="0" applyFont="1"/>
    <xf numFmtId="164" fontId="6" fillId="0" borderId="0" xfId="0" applyNumberFormat="1" applyFont="1"/>
    <xf numFmtId="0" fontId="3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/>
    <xf numFmtId="166" fontId="2" fillId="0" borderId="8" xfId="0" applyNumberFormat="1" applyFont="1" applyBorder="1"/>
    <xf numFmtId="166" fontId="2" fillId="0" borderId="1" xfId="0" applyNumberFormat="1" applyFont="1" applyBorder="1"/>
    <xf numFmtId="0" fontId="2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/>
    <xf numFmtId="165" fontId="2" fillId="0" borderId="0" xfId="0" applyNumberFormat="1" applyFont="1"/>
    <xf numFmtId="165" fontId="3" fillId="0" borderId="1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166" fontId="2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3" fillId="0" borderId="2" xfId="0" quotePrefix="1" applyNumberFormat="1" applyFont="1" applyBorder="1" applyAlignment="1">
      <alignment horizontal="center" vertical="top" wrapText="1"/>
    </xf>
    <xf numFmtId="165" fontId="3" fillId="0" borderId="0" xfId="0" applyNumberFormat="1" applyFont="1"/>
    <xf numFmtId="164" fontId="9" fillId="0" borderId="0" xfId="0" applyNumberFormat="1" applyFont="1"/>
    <xf numFmtId="165" fontId="9" fillId="0" borderId="6" xfId="0" applyNumberFormat="1" applyFont="1" applyBorder="1"/>
    <xf numFmtId="165" fontId="9" fillId="0" borderId="1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9" fillId="0" borderId="0" xfId="0" applyFont="1" applyFill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26"/>
  <sheetViews>
    <sheetView tabSelected="1" zoomScale="120" zoomScaleNormal="120" workbookViewId="0">
      <selection activeCell="A3" sqref="A3:K3"/>
    </sheetView>
  </sheetViews>
  <sheetFormatPr defaultRowHeight="14.25"/>
  <cols>
    <col min="1" max="1" width="16.375" customWidth="1"/>
    <col min="2" max="2" width="14" bestFit="1" customWidth="1"/>
    <col min="3" max="3" width="8.75" bestFit="1" customWidth="1"/>
    <col min="4" max="4" width="8.125" bestFit="1" customWidth="1"/>
    <col min="5" max="5" width="9.625" customWidth="1"/>
    <col min="6" max="6" width="9.625" style="3" customWidth="1"/>
    <col min="7" max="7" width="7.375" bestFit="1" customWidth="1"/>
    <col min="8" max="8" width="8.125" customWidth="1"/>
    <col min="9" max="9" width="11.875" customWidth="1"/>
    <col min="10" max="10" width="11" bestFit="1" customWidth="1"/>
    <col min="11" max="11" width="13.5" customWidth="1"/>
  </cols>
  <sheetData>
    <row r="3" spans="1:11" ht="15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.75">
      <c r="A4" s="47"/>
      <c r="F4"/>
    </row>
    <row r="5" spans="1:11" ht="15.75">
      <c r="A5" s="51" t="s">
        <v>34</v>
      </c>
      <c r="B5" s="51"/>
      <c r="F5"/>
      <c r="H5" s="51" t="s">
        <v>38</v>
      </c>
      <c r="I5" s="51"/>
      <c r="J5" s="51"/>
      <c r="K5" s="51"/>
    </row>
    <row r="6" spans="1:11" ht="15">
      <c r="A6" s="52" t="s">
        <v>35</v>
      </c>
      <c r="B6" s="52"/>
      <c r="F6"/>
      <c r="H6" s="52" t="s">
        <v>37</v>
      </c>
      <c r="I6" s="52"/>
      <c r="J6" s="52"/>
      <c r="K6" s="52"/>
    </row>
    <row r="7" spans="1:11" s="18" customFormat="1" ht="15.75">
      <c r="A7" s="47"/>
      <c r="B7"/>
      <c r="C7"/>
      <c r="D7"/>
      <c r="E7"/>
      <c r="F7"/>
      <c r="G7"/>
      <c r="H7"/>
      <c r="I7"/>
      <c r="J7"/>
      <c r="K7"/>
    </row>
    <row r="8" spans="1:11" ht="15.75">
      <c r="A8" s="47"/>
      <c r="F8"/>
    </row>
    <row r="9" spans="1:11" s="6" customFormat="1" ht="20.25">
      <c r="A9" s="56" t="s">
        <v>36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s="6" customFormat="1" ht="15.75">
      <c r="A10" s="48"/>
      <c r="B10"/>
      <c r="C10"/>
      <c r="D10"/>
      <c r="E10"/>
      <c r="F10"/>
      <c r="G10"/>
      <c r="H10"/>
      <c r="I10"/>
      <c r="J10"/>
      <c r="K10"/>
    </row>
    <row r="11" spans="1:11" s="6" customFormat="1" ht="19.5" customHeight="1">
      <c r="A11" s="5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s="6" customFormat="1" ht="15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s="6" customFormat="1"/>
    <row r="14" spans="1:11" ht="15" thickBot="1">
      <c r="I14" s="33"/>
      <c r="J14" s="33"/>
      <c r="K14" s="33"/>
    </row>
    <row r="15" spans="1:11" ht="33.75" thickBot="1">
      <c r="A15" s="39" t="s">
        <v>1</v>
      </c>
      <c r="B15" s="40" t="s">
        <v>3</v>
      </c>
      <c r="C15" s="40" t="s">
        <v>9</v>
      </c>
      <c r="D15" s="40" t="s">
        <v>5</v>
      </c>
      <c r="E15" s="40" t="s">
        <v>31</v>
      </c>
      <c r="F15" s="41" t="s">
        <v>32</v>
      </c>
      <c r="G15" s="40" t="s">
        <v>6</v>
      </c>
      <c r="H15" s="40" t="s">
        <v>10</v>
      </c>
      <c r="I15" s="40" t="s">
        <v>8</v>
      </c>
      <c r="J15" s="40" t="s">
        <v>0</v>
      </c>
      <c r="K15" s="40" t="s">
        <v>30</v>
      </c>
    </row>
    <row r="16" spans="1:11" ht="15" thickBot="1">
      <c r="A16" s="42">
        <v>1</v>
      </c>
      <c r="B16" s="43">
        <v>2</v>
      </c>
      <c r="C16" s="43">
        <v>3</v>
      </c>
      <c r="D16" s="43">
        <v>4</v>
      </c>
      <c r="E16" s="43">
        <v>5</v>
      </c>
      <c r="F16" s="44">
        <v>6</v>
      </c>
      <c r="G16" s="43">
        <v>7</v>
      </c>
      <c r="H16" s="43">
        <v>8</v>
      </c>
      <c r="I16" s="43">
        <v>9</v>
      </c>
      <c r="J16" s="43">
        <v>10</v>
      </c>
      <c r="K16" s="43">
        <v>11</v>
      </c>
    </row>
    <row r="17" spans="1:15" ht="19.5" thickBot="1">
      <c r="A17" s="5" t="s">
        <v>33</v>
      </c>
      <c r="B17" s="45">
        <v>80</v>
      </c>
      <c r="C17" s="11">
        <v>31.5</v>
      </c>
      <c r="D17" s="11">
        <v>4</v>
      </c>
      <c r="E17" s="45">
        <v>187</v>
      </c>
      <c r="F17" s="12">
        <f>C17*D17*E17</f>
        <v>23562</v>
      </c>
      <c r="G17" s="13"/>
      <c r="H17" s="13">
        <f>G17*C17</f>
        <v>0</v>
      </c>
      <c r="I17" s="13">
        <f>D17*E17*H17</f>
        <v>0</v>
      </c>
      <c r="J17" s="13">
        <f t="shared" ref="J17:J22" si="0">ROUND(I17*8%,2)</f>
        <v>0</v>
      </c>
      <c r="K17" s="13">
        <f>I17+J17</f>
        <v>0</v>
      </c>
    </row>
    <row r="18" spans="1:15" ht="19.5" thickBot="1">
      <c r="A18" s="7" t="s">
        <v>12</v>
      </c>
      <c r="B18" s="45">
        <v>24</v>
      </c>
      <c r="C18" s="11">
        <v>17</v>
      </c>
      <c r="D18" s="11">
        <v>2</v>
      </c>
      <c r="E18" s="45">
        <v>187</v>
      </c>
      <c r="F18" s="12">
        <f t="shared" ref="F18:F22" si="1">C18*D18*E18</f>
        <v>6358</v>
      </c>
      <c r="G18" s="13"/>
      <c r="H18" s="13">
        <f t="shared" ref="H18:H22" si="2">G18*C18</f>
        <v>0</v>
      </c>
      <c r="I18" s="13">
        <f t="shared" ref="I18:I22" si="3">D18*E18*H18</f>
        <v>0</v>
      </c>
      <c r="J18" s="13">
        <f t="shared" si="0"/>
        <v>0</v>
      </c>
      <c r="K18" s="13">
        <f t="shared" ref="K18:K22" si="4">I18+J18</f>
        <v>0</v>
      </c>
    </row>
    <row r="19" spans="1:15" ht="15" thickBot="1">
      <c r="A19" s="54" t="s">
        <v>13</v>
      </c>
      <c r="B19" s="45">
        <v>52</v>
      </c>
      <c r="C19" s="11">
        <v>15</v>
      </c>
      <c r="D19" s="11">
        <v>2</v>
      </c>
      <c r="E19" s="45">
        <v>187</v>
      </c>
      <c r="F19" s="12">
        <f t="shared" si="1"/>
        <v>5610</v>
      </c>
      <c r="G19" s="13"/>
      <c r="H19" s="13">
        <f t="shared" si="2"/>
        <v>0</v>
      </c>
      <c r="I19" s="13">
        <f t="shared" si="3"/>
        <v>0</v>
      </c>
      <c r="J19" s="13">
        <f t="shared" si="0"/>
        <v>0</v>
      </c>
      <c r="K19" s="13">
        <f t="shared" si="4"/>
        <v>0</v>
      </c>
    </row>
    <row r="20" spans="1:15" ht="15" thickBot="1">
      <c r="A20" s="55"/>
      <c r="B20" s="45">
        <v>52</v>
      </c>
      <c r="C20" s="11">
        <v>15</v>
      </c>
      <c r="D20" s="11">
        <v>1</v>
      </c>
      <c r="E20" s="45">
        <v>40</v>
      </c>
      <c r="F20" s="12">
        <f t="shared" si="1"/>
        <v>600</v>
      </c>
      <c r="G20" s="13"/>
      <c r="H20" s="13">
        <f t="shared" si="2"/>
        <v>0</v>
      </c>
      <c r="I20" s="13">
        <f t="shared" si="3"/>
        <v>0</v>
      </c>
      <c r="J20" s="13">
        <f t="shared" si="0"/>
        <v>0</v>
      </c>
      <c r="K20" s="13">
        <f t="shared" si="4"/>
        <v>0</v>
      </c>
    </row>
    <row r="21" spans="1:15" ht="19.5" thickBot="1">
      <c r="A21" s="7" t="s">
        <v>14</v>
      </c>
      <c r="B21" s="45">
        <v>37</v>
      </c>
      <c r="C21" s="11">
        <v>12.6</v>
      </c>
      <c r="D21" s="11">
        <v>2</v>
      </c>
      <c r="E21" s="45">
        <v>187</v>
      </c>
      <c r="F21" s="12">
        <f t="shared" si="1"/>
        <v>4712.3999999999996</v>
      </c>
      <c r="G21" s="13"/>
      <c r="H21" s="13">
        <f t="shared" si="2"/>
        <v>0</v>
      </c>
      <c r="I21" s="13">
        <f t="shared" si="3"/>
        <v>0</v>
      </c>
      <c r="J21" s="13">
        <f t="shared" si="0"/>
        <v>0</v>
      </c>
      <c r="K21" s="13">
        <f t="shared" si="4"/>
        <v>0</v>
      </c>
    </row>
    <row r="22" spans="1:15" ht="19.5" thickBot="1">
      <c r="A22" s="5" t="s">
        <v>15</v>
      </c>
      <c r="B22" s="45">
        <v>55</v>
      </c>
      <c r="C22" s="11">
        <v>21</v>
      </c>
      <c r="D22" s="11">
        <v>2</v>
      </c>
      <c r="E22" s="45">
        <v>187</v>
      </c>
      <c r="F22" s="12">
        <f t="shared" si="1"/>
        <v>7854</v>
      </c>
      <c r="G22" s="13"/>
      <c r="H22" s="13">
        <f t="shared" si="2"/>
        <v>0</v>
      </c>
      <c r="I22" s="13">
        <f t="shared" si="3"/>
        <v>0</v>
      </c>
      <c r="J22" s="13">
        <f t="shared" si="0"/>
        <v>0</v>
      </c>
      <c r="K22" s="13">
        <f t="shared" si="4"/>
        <v>0</v>
      </c>
    </row>
    <row r="23" spans="1:15" ht="15" thickBot="1">
      <c r="A23" s="4"/>
      <c r="B23" s="46">
        <f>SUM(B17:B22)-B20</f>
        <v>248</v>
      </c>
      <c r="C23" s="19"/>
      <c r="D23" s="19"/>
      <c r="E23" s="46"/>
      <c r="F23" s="36"/>
      <c r="G23" s="19" t="s">
        <v>4</v>
      </c>
      <c r="H23" s="19"/>
      <c r="I23" s="37">
        <f>SUM(I17:I22)</f>
        <v>0</v>
      </c>
      <c r="J23" s="37">
        <f>SUM(J17:J22)</f>
        <v>0</v>
      </c>
      <c r="K23" s="38">
        <f>SUM(K17:K22)</f>
        <v>0</v>
      </c>
    </row>
    <row r="24" spans="1:15">
      <c r="A24" s="15"/>
      <c r="B24" s="15"/>
      <c r="C24" s="15"/>
      <c r="D24" s="15"/>
      <c r="E24" s="15"/>
      <c r="F24" s="16"/>
      <c r="G24" s="15"/>
      <c r="H24" s="15"/>
      <c r="I24" s="15"/>
      <c r="J24" s="15"/>
      <c r="K24" s="15"/>
    </row>
    <row r="25" spans="1:15" ht="33" customHeight="1">
      <c r="A25" s="53" t="s">
        <v>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49"/>
      <c r="M25" s="49"/>
      <c r="N25" s="49"/>
      <c r="O25" s="49"/>
    </row>
    <row r="26" spans="1: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</sheetData>
  <mergeCells count="10">
    <mergeCell ref="A3:K3"/>
    <mergeCell ref="A5:B5"/>
    <mergeCell ref="A6:B6"/>
    <mergeCell ref="A25:K25"/>
    <mergeCell ref="A19:A20"/>
    <mergeCell ref="A9:K9"/>
    <mergeCell ref="A11:K11"/>
    <mergeCell ref="A12:K12"/>
    <mergeCell ref="H5:K5"/>
    <mergeCell ref="H6:K6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zoomScale="145" zoomScaleNormal="145" workbookViewId="0">
      <selection sqref="A1:XFD1048576"/>
    </sheetView>
  </sheetViews>
  <sheetFormatPr defaultRowHeight="9.75"/>
  <cols>
    <col min="1" max="16384" width="9" style="8"/>
  </cols>
  <sheetData>
    <row r="1" spans="1:12" s="27" customFormat="1" ht="54.75" thickBot="1">
      <c r="A1" s="24" t="s">
        <v>3</v>
      </c>
      <c r="B1" s="24" t="s">
        <v>9</v>
      </c>
      <c r="C1" s="24" t="s">
        <v>5</v>
      </c>
      <c r="D1" s="24" t="s">
        <v>2</v>
      </c>
      <c r="E1" s="25" t="s">
        <v>7</v>
      </c>
      <c r="F1" s="24" t="s">
        <v>6</v>
      </c>
      <c r="G1" s="24" t="s">
        <v>19</v>
      </c>
      <c r="H1" s="24" t="s">
        <v>20</v>
      </c>
      <c r="I1" s="24" t="s">
        <v>0</v>
      </c>
      <c r="J1" s="24" t="s">
        <v>21</v>
      </c>
    </row>
    <row r="2" spans="1:12" ht="10.5" thickBot="1">
      <c r="A2" s="1">
        <v>1</v>
      </c>
      <c r="B2" s="1">
        <v>2</v>
      </c>
      <c r="C2" s="1">
        <v>3</v>
      </c>
      <c r="D2" s="1">
        <v>4</v>
      </c>
      <c r="E2" s="2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</row>
    <row r="3" spans="1:12" s="20" customFormat="1" ht="10.5" thickBot="1">
      <c r="A3" s="10">
        <v>7</v>
      </c>
      <c r="B3" s="11">
        <v>84</v>
      </c>
      <c r="C3" s="11">
        <v>2</v>
      </c>
      <c r="D3" s="10">
        <v>187</v>
      </c>
      <c r="E3" s="12">
        <f t="shared" ref="E3" si="0">B3*C3*D3</f>
        <v>31416</v>
      </c>
      <c r="F3" s="13">
        <v>2.4</v>
      </c>
      <c r="G3" s="13">
        <f t="shared" ref="G3" si="1">F3*B3</f>
        <v>201.6</v>
      </c>
      <c r="H3" s="30">
        <f t="shared" ref="H3" si="2">C3*D3*G3</f>
        <v>75398.399999999994</v>
      </c>
      <c r="I3" s="31">
        <f t="shared" ref="I3" si="3">ROUND(H3*8%,2)</f>
        <v>6031.87</v>
      </c>
      <c r="J3" s="31">
        <f t="shared" ref="J3" si="4">H3+I3</f>
        <v>81430.26999999999</v>
      </c>
    </row>
    <row r="4" spans="1:12" ht="10.5" thickBot="1">
      <c r="B4" s="17"/>
      <c r="E4" s="9"/>
      <c r="H4" s="21">
        <f>ROUND(H3/4.1749,2)</f>
        <v>18059.93</v>
      </c>
      <c r="I4" s="21">
        <f>ROUND(I3/4.1749,2)</f>
        <v>1444.79</v>
      </c>
      <c r="J4" s="22">
        <f>ROUND(J3/4.1749,2)</f>
        <v>19504.72</v>
      </c>
      <c r="K4" s="28"/>
    </row>
    <row r="5" spans="1:12">
      <c r="A5" s="23" t="s">
        <v>11</v>
      </c>
    </row>
    <row r="6" spans="1:12" ht="10.5" thickBot="1">
      <c r="A6" s="26" t="s">
        <v>17</v>
      </c>
      <c r="B6" s="8" t="s">
        <v>16</v>
      </c>
    </row>
    <row r="7" spans="1:12" s="27" customFormat="1" ht="54.75" thickBot="1">
      <c r="A7" s="24" t="s">
        <v>3</v>
      </c>
      <c r="B7" s="24" t="s">
        <v>9</v>
      </c>
      <c r="C7" s="24" t="s">
        <v>5</v>
      </c>
      <c r="D7" s="24" t="s">
        <v>2</v>
      </c>
      <c r="E7" s="25" t="s">
        <v>7</v>
      </c>
      <c r="F7" s="24" t="s">
        <v>6</v>
      </c>
      <c r="G7" s="24" t="s">
        <v>19</v>
      </c>
      <c r="H7" s="24" t="s">
        <v>20</v>
      </c>
      <c r="I7" s="24" t="s">
        <v>0</v>
      </c>
      <c r="J7" s="24" t="s">
        <v>21</v>
      </c>
      <c r="L7" s="32"/>
    </row>
    <row r="8" spans="1:12" ht="10.5" thickBot="1">
      <c r="A8" s="1">
        <v>1</v>
      </c>
      <c r="B8" s="1">
        <v>2</v>
      </c>
      <c r="C8" s="1">
        <v>3</v>
      </c>
      <c r="D8" s="1">
        <v>4</v>
      </c>
      <c r="E8" s="2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2" ht="10.5" thickBot="1">
      <c r="A9" s="10">
        <v>7</v>
      </c>
      <c r="B9" s="11">
        <v>84</v>
      </c>
      <c r="C9" s="11">
        <v>2</v>
      </c>
      <c r="D9" s="10">
        <v>79</v>
      </c>
      <c r="E9" s="12">
        <f t="shared" ref="E9" si="5">B9*C9*D9</f>
        <v>13272</v>
      </c>
      <c r="F9" s="13">
        <v>2.4</v>
      </c>
      <c r="G9" s="13">
        <f>F9*B9</f>
        <v>201.6</v>
      </c>
      <c r="H9" s="30">
        <f>C9*D9*G9</f>
        <v>31852.799999999999</v>
      </c>
      <c r="I9" s="13">
        <f>ROUND(H9*8%,2)</f>
        <v>2548.2199999999998</v>
      </c>
      <c r="J9" s="14">
        <f t="shared" ref="J9" si="6">H9+I9</f>
        <v>34401.019999999997</v>
      </c>
    </row>
    <row r="10" spans="1:12" ht="10.5" thickBot="1">
      <c r="B10" s="17"/>
      <c r="E10" s="9"/>
      <c r="G10" s="29"/>
      <c r="H10" s="21">
        <f>ROUND(H9/4.1749,2)</f>
        <v>7629.6</v>
      </c>
      <c r="I10" s="21">
        <f>ROUND(I9/4.1749,2)-0.01</f>
        <v>610.36</v>
      </c>
      <c r="J10" s="22">
        <f>ROUND(J9/4.1749,2)</f>
        <v>8239.9599999999991</v>
      </c>
    </row>
    <row r="12" spans="1:12" ht="10.5" thickBot="1">
      <c r="A12" s="8" t="s">
        <v>18</v>
      </c>
    </row>
    <row r="13" spans="1:12" s="27" customFormat="1" ht="54.75" thickBot="1">
      <c r="A13" s="24" t="s">
        <v>3</v>
      </c>
      <c r="B13" s="24" t="s">
        <v>9</v>
      </c>
      <c r="C13" s="24" t="s">
        <v>5</v>
      </c>
      <c r="D13" s="24" t="s">
        <v>2</v>
      </c>
      <c r="E13" s="25" t="s">
        <v>7</v>
      </c>
      <c r="F13" s="24" t="s">
        <v>6</v>
      </c>
      <c r="G13" s="24" t="s">
        <v>19</v>
      </c>
      <c r="H13" s="24" t="s">
        <v>20</v>
      </c>
      <c r="I13" s="24" t="s">
        <v>0</v>
      </c>
      <c r="J13" s="24" t="s">
        <v>21</v>
      </c>
    </row>
    <row r="14" spans="1:12" ht="10.5" thickBot="1">
      <c r="A14" s="1">
        <v>1</v>
      </c>
      <c r="B14" s="1">
        <v>2</v>
      </c>
      <c r="C14" s="1">
        <v>3</v>
      </c>
      <c r="D14" s="1">
        <v>4</v>
      </c>
      <c r="E14" s="2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</row>
    <row r="15" spans="1:12" ht="10.5" thickBot="1">
      <c r="A15" s="10">
        <v>7</v>
      </c>
      <c r="B15" s="11">
        <v>84</v>
      </c>
      <c r="C15" s="11">
        <v>2</v>
      </c>
      <c r="D15" s="10">
        <v>108</v>
      </c>
      <c r="E15" s="12">
        <f t="shared" ref="E15" si="7">B15*C15*D15</f>
        <v>18144</v>
      </c>
      <c r="F15" s="13">
        <v>2.4</v>
      </c>
      <c r="G15" s="13">
        <f t="shared" ref="G15" si="8">F15*B15</f>
        <v>201.6</v>
      </c>
      <c r="H15" s="30">
        <f t="shared" ref="H15" si="9">C15*D15*G15</f>
        <v>43545.599999999999</v>
      </c>
      <c r="I15" s="13">
        <f t="shared" ref="I15" si="10">ROUND(H15*8%,2)</f>
        <v>3483.65</v>
      </c>
      <c r="J15" s="14">
        <f t="shared" ref="J15" si="11">H15+I15</f>
        <v>47029.25</v>
      </c>
    </row>
    <row r="16" spans="1:12" ht="10.5" thickBot="1">
      <c r="B16" s="17"/>
      <c r="E16" s="9"/>
      <c r="H16" s="21">
        <f>ROUND(H15/4.1749,2)</f>
        <v>10430.33</v>
      </c>
      <c r="I16" s="21">
        <f>ROUND(I15/4.1749,2)</f>
        <v>834.43</v>
      </c>
      <c r="J16" s="22">
        <f>ROUND(J15/4.1749,2)</f>
        <v>11264.76</v>
      </c>
    </row>
    <row r="19" spans="8:10">
      <c r="H19" s="29">
        <f>H3-H9-H15</f>
        <v>0</v>
      </c>
      <c r="I19" s="29">
        <f t="shared" ref="I19:J20" si="12">I3-I9-I15</f>
        <v>0</v>
      </c>
      <c r="J19" s="29">
        <f t="shared" si="12"/>
        <v>0</v>
      </c>
    </row>
    <row r="20" spans="8:10">
      <c r="H20" s="29">
        <f>H4-H10-H16</f>
        <v>0</v>
      </c>
      <c r="I20" s="29">
        <f t="shared" si="12"/>
        <v>0</v>
      </c>
      <c r="J20" s="29">
        <f t="shared" si="12"/>
        <v>0</v>
      </c>
    </row>
  </sheetData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0"/>
  <sheetViews>
    <sheetView workbookViewId="0">
      <selection sqref="A1:J16"/>
    </sheetView>
  </sheetViews>
  <sheetFormatPr defaultRowHeight="9.75"/>
  <cols>
    <col min="1" max="16384" width="9" style="8"/>
  </cols>
  <sheetData>
    <row r="1" spans="1:12" s="27" customFormat="1" ht="45.75" thickBot="1">
      <c r="A1" s="24" t="s">
        <v>3</v>
      </c>
      <c r="B1" s="24" t="s">
        <v>9</v>
      </c>
      <c r="C1" s="24" t="s">
        <v>5</v>
      </c>
      <c r="D1" s="24" t="s">
        <v>2</v>
      </c>
      <c r="E1" s="25" t="s">
        <v>7</v>
      </c>
      <c r="F1" s="24" t="s">
        <v>26</v>
      </c>
      <c r="G1" s="24" t="s">
        <v>29</v>
      </c>
      <c r="H1" s="24" t="s">
        <v>27</v>
      </c>
      <c r="I1" s="24" t="s">
        <v>0</v>
      </c>
      <c r="J1" s="24" t="s">
        <v>28</v>
      </c>
    </row>
    <row r="2" spans="1:12" ht="10.5" thickBot="1">
      <c r="A2" s="1">
        <v>1</v>
      </c>
      <c r="B2" s="1">
        <v>2</v>
      </c>
      <c r="C2" s="1">
        <v>3</v>
      </c>
      <c r="D2" s="1">
        <v>4</v>
      </c>
      <c r="E2" s="2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</row>
    <row r="3" spans="1:12" s="20" customFormat="1" ht="10.5" thickBot="1">
      <c r="A3" s="10">
        <v>7</v>
      </c>
      <c r="B3" s="11">
        <v>84</v>
      </c>
      <c r="C3" s="11">
        <v>2</v>
      </c>
      <c r="D3" s="10">
        <v>187</v>
      </c>
      <c r="E3" s="12">
        <f t="shared" ref="E3" si="0">B3*C3*D3</f>
        <v>31416</v>
      </c>
      <c r="F3" s="13">
        <v>2.4</v>
      </c>
      <c r="G3" s="13">
        <f>F3*B3</f>
        <v>201.6</v>
      </c>
      <c r="H3" s="30">
        <f>C3*D3*G3</f>
        <v>75398.399999999994</v>
      </c>
      <c r="I3" s="34">
        <f>H3-(H3/1.08)</f>
        <v>5585.0666666666657</v>
      </c>
      <c r="J3" s="31">
        <f>H3-I3</f>
        <v>69813.333333333328</v>
      </c>
      <c r="L3" s="35"/>
    </row>
    <row r="4" spans="1:12" ht="10.5" thickBot="1">
      <c r="B4" s="17"/>
      <c r="E4" s="9"/>
      <c r="H4" s="21">
        <f>ROUND(H3/4.1749,2)+0.01</f>
        <v>18059.939999999999</v>
      </c>
      <c r="I4" s="21">
        <f>ROUND(I3/4.1749,2)</f>
        <v>1337.77</v>
      </c>
      <c r="J4" s="22">
        <f>ROUND(J3/4.1749,2)</f>
        <v>16722.16</v>
      </c>
      <c r="K4" s="28"/>
      <c r="L4" s="29"/>
    </row>
    <row r="5" spans="1:12">
      <c r="A5" s="23" t="s">
        <v>11</v>
      </c>
    </row>
    <row r="6" spans="1:12" ht="10.5" thickBot="1">
      <c r="A6" s="26" t="s">
        <v>17</v>
      </c>
      <c r="B6" s="8" t="s">
        <v>16</v>
      </c>
    </row>
    <row r="7" spans="1:12" s="27" customFormat="1" ht="45.75" thickBot="1">
      <c r="A7" s="24" t="s">
        <v>3</v>
      </c>
      <c r="B7" s="24" t="s">
        <v>9</v>
      </c>
      <c r="C7" s="24" t="s">
        <v>5</v>
      </c>
      <c r="D7" s="24" t="s">
        <v>22</v>
      </c>
      <c r="E7" s="25" t="s">
        <v>23</v>
      </c>
      <c r="F7" s="24" t="s">
        <v>26</v>
      </c>
      <c r="G7" s="24" t="s">
        <v>29</v>
      </c>
      <c r="H7" s="24" t="s">
        <v>27</v>
      </c>
      <c r="I7" s="24" t="s">
        <v>0</v>
      </c>
      <c r="J7" s="24" t="s">
        <v>28</v>
      </c>
      <c r="L7" s="32"/>
    </row>
    <row r="8" spans="1:12" ht="10.5" thickBot="1">
      <c r="A8" s="1">
        <v>1</v>
      </c>
      <c r="B8" s="1">
        <v>2</v>
      </c>
      <c r="C8" s="1">
        <v>3</v>
      </c>
      <c r="D8" s="1">
        <v>4</v>
      </c>
      <c r="E8" s="2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2" ht="10.5" thickBot="1">
      <c r="A9" s="10">
        <v>7</v>
      </c>
      <c r="B9" s="11">
        <v>84</v>
      </c>
      <c r="C9" s="11">
        <v>2</v>
      </c>
      <c r="D9" s="10">
        <v>79</v>
      </c>
      <c r="E9" s="12">
        <f t="shared" ref="E9" si="1">B9*C9*D9</f>
        <v>13272</v>
      </c>
      <c r="F9" s="13">
        <v>2.4</v>
      </c>
      <c r="G9" s="13">
        <f>F9*B9</f>
        <v>201.6</v>
      </c>
      <c r="H9" s="30">
        <f>C9*D9*G9</f>
        <v>31852.799999999999</v>
      </c>
      <c r="I9" s="34">
        <f>H9-(H9/1.08)</f>
        <v>2359.4666666666672</v>
      </c>
      <c r="J9" s="31">
        <f>H9-I9</f>
        <v>29493.333333333332</v>
      </c>
    </row>
    <row r="10" spans="1:12" ht="10.5" thickBot="1">
      <c r="B10" s="17"/>
      <c r="E10" s="9"/>
      <c r="G10" s="29"/>
      <c r="H10" s="21">
        <f>ROUND(H9/4.1749,2)</f>
        <v>7629.6</v>
      </c>
      <c r="I10" s="21">
        <f>ROUND(I9/4.1749,2)</f>
        <v>565.16</v>
      </c>
      <c r="J10" s="22">
        <f>ROUND(J9/4.1749,2)</f>
        <v>7064.44</v>
      </c>
    </row>
    <row r="12" spans="1:12" ht="10.5" thickBot="1">
      <c r="A12" s="8" t="s">
        <v>18</v>
      </c>
    </row>
    <row r="13" spans="1:12" s="27" customFormat="1" ht="45.75" thickBot="1">
      <c r="A13" s="24" t="s">
        <v>3</v>
      </c>
      <c r="B13" s="24" t="s">
        <v>9</v>
      </c>
      <c r="C13" s="24" t="s">
        <v>5</v>
      </c>
      <c r="D13" s="24" t="s">
        <v>24</v>
      </c>
      <c r="E13" s="25" t="s">
        <v>25</v>
      </c>
      <c r="F13" s="24" t="s">
        <v>26</v>
      </c>
      <c r="G13" s="24" t="s">
        <v>29</v>
      </c>
      <c r="H13" s="24" t="s">
        <v>27</v>
      </c>
      <c r="I13" s="24" t="s">
        <v>0</v>
      </c>
      <c r="J13" s="24" t="s">
        <v>28</v>
      </c>
    </row>
    <row r="14" spans="1:12" ht="10.5" thickBot="1">
      <c r="A14" s="1">
        <v>1</v>
      </c>
      <c r="B14" s="1">
        <v>2</v>
      </c>
      <c r="C14" s="1">
        <v>3</v>
      </c>
      <c r="D14" s="1">
        <v>4</v>
      </c>
      <c r="E14" s="2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</row>
    <row r="15" spans="1:12" ht="10.5" thickBot="1">
      <c r="A15" s="10">
        <v>7</v>
      </c>
      <c r="B15" s="11">
        <v>84</v>
      </c>
      <c r="C15" s="11">
        <v>2</v>
      </c>
      <c r="D15" s="10">
        <v>108</v>
      </c>
      <c r="E15" s="12">
        <f t="shared" ref="E15" si="2">B15*C15*D15</f>
        <v>18144</v>
      </c>
      <c r="F15" s="13">
        <v>2.4</v>
      </c>
      <c r="G15" s="13">
        <f t="shared" ref="G15" si="3">F15*B15</f>
        <v>201.6</v>
      </c>
      <c r="H15" s="30">
        <f>C15*D15*G15</f>
        <v>43545.599999999999</v>
      </c>
      <c r="I15" s="34">
        <f>H15-(H15/1.08)</f>
        <v>3225.6000000000058</v>
      </c>
      <c r="J15" s="31">
        <f>H15-I15</f>
        <v>40319.999999999993</v>
      </c>
    </row>
    <row r="16" spans="1:12" ht="10.5" thickBot="1">
      <c r="B16" s="17"/>
      <c r="E16" s="9"/>
      <c r="H16" s="21">
        <f>ROUND(H15/4.1749,2)+0.01</f>
        <v>10430.34</v>
      </c>
      <c r="I16" s="21">
        <f>ROUND(I15/4.1749,2)-0.01</f>
        <v>772.61</v>
      </c>
      <c r="J16" s="22">
        <f>ROUND(J15/4.1749,2)</f>
        <v>9657.7199999999993</v>
      </c>
    </row>
    <row r="19" spans="8:10">
      <c r="H19" s="29">
        <f>H3-H9-H15</f>
        <v>0</v>
      </c>
      <c r="I19" s="29">
        <f t="shared" ref="I19:J20" si="4">I3-I9-I15</f>
        <v>-7.2759576141834259E-12</v>
      </c>
      <c r="J19" s="29">
        <f t="shared" si="4"/>
        <v>0</v>
      </c>
    </row>
    <row r="20" spans="8:10">
      <c r="H20" s="29">
        <f>H4-H10-H16</f>
        <v>0</v>
      </c>
      <c r="I20" s="29">
        <f t="shared" si="4"/>
        <v>0</v>
      </c>
      <c r="J20" s="29">
        <f t="shared" si="4"/>
        <v>0</v>
      </c>
    </row>
  </sheetData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</dc:creator>
  <cp:lastModifiedBy>Aleksandra Cebulska</cp:lastModifiedBy>
  <cp:lastPrinted>2020-06-30T09:15:53Z</cp:lastPrinted>
  <dcterms:created xsi:type="dcterms:W3CDTF">2017-07-26T11:17:12Z</dcterms:created>
  <dcterms:modified xsi:type="dcterms:W3CDTF">2021-07-09T12:57:24Z</dcterms:modified>
</cp:coreProperties>
</file>